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8" i="1"/>
  <c r="C48"/>
  <c r="D47"/>
  <c r="C47"/>
  <c r="D46"/>
  <c r="C46"/>
  <c r="D45"/>
  <c r="C45"/>
  <c r="E45" s="1"/>
  <c r="E43"/>
  <c r="C42"/>
  <c r="D42" s="1"/>
  <c r="D43" s="1"/>
  <c r="E40"/>
  <c r="C40"/>
  <c r="E39"/>
  <c r="C39"/>
  <c r="D39" s="1"/>
  <c r="D34" s="1"/>
  <c r="C38"/>
  <c r="E38" s="1"/>
  <c r="C37"/>
  <c r="E37" s="1"/>
  <c r="C36"/>
  <c r="E36" s="1"/>
  <c r="C35"/>
  <c r="E35" s="1"/>
  <c r="E34" s="1"/>
  <c r="E33"/>
  <c r="C33"/>
  <c r="E32"/>
  <c r="C32"/>
  <c r="E31"/>
  <c r="C31"/>
  <c r="E30"/>
  <c r="D30"/>
  <c r="E29"/>
  <c r="C29"/>
  <c r="E28"/>
  <c r="D28"/>
  <c r="C28"/>
  <c r="E27"/>
  <c r="D27"/>
  <c r="D24" s="1"/>
  <c r="C27"/>
  <c r="E26"/>
  <c r="C26"/>
  <c r="E25"/>
  <c r="C25"/>
  <c r="E24"/>
  <c r="C24"/>
  <c r="E22"/>
  <c r="C22"/>
  <c r="D22" s="1"/>
  <c r="E20"/>
  <c r="C20"/>
  <c r="D19"/>
  <c r="C19"/>
  <c r="C13"/>
  <c r="D12"/>
  <c r="D11"/>
  <c r="C21" s="1"/>
  <c r="E21" l="1"/>
  <c r="E18" s="1"/>
  <c r="C18"/>
  <c r="D21"/>
  <c r="D18"/>
  <c r="E23"/>
  <c r="D23"/>
  <c r="C43"/>
  <c r="C17"/>
  <c r="C34"/>
  <c r="C23" s="1"/>
  <c r="E17" l="1"/>
  <c r="E16" s="1"/>
  <c r="C16"/>
  <c r="D17"/>
  <c r="D16" s="1"/>
  <c r="D41" s="1"/>
  <c r="C41" l="1"/>
  <c r="E41" s="1"/>
  <c r="D44"/>
  <c r="C44" s="1"/>
  <c r="E44" s="1"/>
</calcChain>
</file>

<file path=xl/sharedStrings.xml><?xml version="1.0" encoding="utf-8"?>
<sst xmlns="http://schemas.openxmlformats.org/spreadsheetml/2006/main" count="81" uniqueCount="78">
  <si>
    <t>План работ и услуг по содержанию и ремонту общего имущества МКД на 2022 год по адресу: г.Барнаул ул. Шукшина, 28</t>
  </si>
  <si>
    <t>Характеристика МКД</t>
  </si>
  <si>
    <t>10-ти этажный 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</si>
  <si>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</si>
  <si>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</si>
  <si>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</si>
  <si>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</si>
  <si>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</si>
  <si>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>Доход дома за месяц</t>
  </si>
  <si>
    <t>Итого с прочими доходами за месяц</t>
  </si>
  <si>
    <t xml:space="preserve">Итого годовой доход дома </t>
  </si>
  <si>
    <t>Работы и услуги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</si>
  <si>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</si>
  <si>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</si>
  <si>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</si>
  <si>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</si>
  <si>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 xml:space="preserve">Управление МКД </t>
  </si>
  <si>
    <t>1.1.</t>
  </si>
  <si>
    <t>Услуги по управлению МКД (ФОТ, налог на ФОТ)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</si>
  <si>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</si>
  <si>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</si>
  <si>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</si>
  <si>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</si>
  <si>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</si>
  <si>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</si>
  <si>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</si>
  <si>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</si>
  <si>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1.2.4.</t>
  </si>
  <si>
    <t>НАЛОГ УСНО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</si>
  <si>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</si>
  <si>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</si>
  <si>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</si>
  <si>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</si>
  <si>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</si>
  <si>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 xml:space="preserve">Услуги по содержанию конструктивных элементов </t>
  </si>
  <si>
    <t>2.1.2.</t>
  </si>
  <si>
    <t>Инвентарь, расходные материалы,спецодежда</t>
  </si>
  <si>
    <t>2.1.3.</t>
  </si>
  <si>
    <t>Страхование лифтов ( 1 лифт-87,56)</t>
  </si>
  <si>
    <t>2.2.</t>
  </si>
  <si>
    <t>Текущее содержание инженерного оборудования МКД</t>
  </si>
  <si>
    <t>2.2.1.</t>
  </si>
  <si>
    <t xml:space="preserve">Услуги по содержанию  инженерного оборудования </t>
  </si>
  <si>
    <t>2.2.2.</t>
  </si>
  <si>
    <t>Обслуживание ОДПУ</t>
  </si>
  <si>
    <t>2.2.3.</t>
  </si>
  <si>
    <t>2.2.4.</t>
  </si>
  <si>
    <t>Подготовка МКД к зиме (прмывка, опрессовка)</t>
  </si>
  <si>
    <t>2.2.5.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</si>
  <si>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</si>
  <si>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</si>
  <si>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</si>
  <si>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</si>
  <si>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Услуги по  содержанию  ,благоустройству и обеспечению санитарного состояния МКД)</t>
  </si>
  <si>
    <t>2.3.2.</t>
  </si>
  <si>
    <t>Автоуслуги (очистка дворовой территории от снега, КГМ)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</si>
  <si>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</si>
  <si>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</si>
  <si>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</si>
  <si>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</si>
  <si>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</si>
  <si>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</si>
  <si>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</si>
  <si>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3.</t>
  </si>
  <si>
    <t>Текущий ремонт МКД</t>
  </si>
  <si>
    <t>3.1.</t>
  </si>
  <si>
    <t>Косметический ремонт подъезда № 1, 2</t>
  </si>
  <si>
    <t>контроль</t>
  </si>
  <si>
    <t>ИТОГО</t>
  </si>
  <si>
    <t>4.</t>
  </si>
  <si>
    <t>Текущий ремонт МКД ( за счет прочих доходов)</t>
  </si>
  <si>
    <t>4.1.</t>
  </si>
  <si>
    <t>Латочный ремонт кровли по заявкам</t>
  </si>
  <si>
    <t>4.2.</t>
  </si>
  <si>
    <t>Ремонт мусорокамер</t>
  </si>
  <si>
    <t>4.3.</t>
  </si>
  <si>
    <t>Косметический ремонт подъезда № 3, 4</t>
  </si>
  <si>
    <t>ВНЕСЕНИЕ ДОПОЛНЕНИЙ В ПЛАН РАБОТ ПО ТЕКУЩЕМУ РЕМОНТУ МКД ПРОИЗВОДИТСЯ С 01.04.2022- 15.04.2022 ПО ИТОГАМ ГОДОВОГО ОТЧЕТА ЗА 2021 ГОД И УТВЕРЖДАЕТСЯ УПОЛНОМОЧЕННЫМ СОВЕТОМ МКД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</si>
</sst>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0.000"/>
    <numFmt numFmtId="166" formatCode="0.0"/>
  </numFmts>
  <fonts count="8"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3" borderId="5" xfId="0" applyFont="1" applyFill="1" applyBorder="1" applyAlignment="1">
      <alignment horizontal="center"/>
    </xf>
    <xf numFmtId="0" fontId="5" fillId="3" borderId="5" xfId="0" applyFont="1" applyFill="1" applyBorder="1"/>
    <xf numFmtId="2" fontId="4" fillId="3" borderId="5" xfId="0" applyNumberFormat="1" applyFont="1" applyFill="1" applyBorder="1"/>
    <xf numFmtId="164" fontId="2" fillId="0" borderId="5" xfId="0" applyNumberFormat="1" applyFont="1" applyBorder="1" applyAlignment="1">
      <alignment horizontal="center"/>
    </xf>
    <xf numFmtId="0" fontId="2" fillId="0" borderId="5" xfId="0" applyFont="1" applyBorder="1"/>
    <xf numFmtId="2" fontId="2" fillId="2" borderId="5" xfId="0" applyNumberFormat="1" applyFont="1" applyFill="1" applyBorder="1"/>
    <xf numFmtId="2" fontId="2" fillId="0" borderId="5" xfId="0" applyNumberFormat="1" applyFont="1" applyBorder="1"/>
    <xf numFmtId="0" fontId="2" fillId="0" borderId="5" xfId="0" applyFont="1" applyBorder="1" applyAlignment="1">
      <alignment horizontal="center"/>
    </xf>
    <xf numFmtId="2" fontId="3" fillId="0" borderId="5" xfId="0" applyNumberFormat="1" applyFont="1" applyBorder="1"/>
    <xf numFmtId="0" fontId="2" fillId="0" borderId="5" xfId="0" applyFont="1" applyBorder="1" applyAlignment="1">
      <alignment wrapText="1"/>
    </xf>
    <xf numFmtId="164" fontId="4" fillId="3" borderId="5" xfId="0" applyNumberFormat="1" applyFont="1" applyFill="1" applyBorder="1" applyAlignment="1">
      <alignment horizontal="center"/>
    </xf>
    <xf numFmtId="164" fontId="4" fillId="4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wrapText="1"/>
    </xf>
    <xf numFmtId="2" fontId="2" fillId="4" borderId="5" xfId="0" applyNumberFormat="1" applyFont="1" applyFill="1" applyBorder="1"/>
    <xf numFmtId="165" fontId="2" fillId="0" borderId="5" xfId="0" applyNumberFormat="1" applyFont="1" applyBorder="1"/>
    <xf numFmtId="0" fontId="2" fillId="2" borderId="5" xfId="0" applyFont="1" applyFill="1" applyBorder="1"/>
    <xf numFmtId="0" fontId="2" fillId="4" borderId="5" xfId="0" applyFont="1" applyFill="1" applyBorder="1"/>
    <xf numFmtId="164" fontId="4" fillId="4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 wrapText="1"/>
    </xf>
    <xf numFmtId="2" fontId="2" fillId="4" borderId="5" xfId="0" applyNumberFormat="1" applyFont="1" applyFill="1" applyBorder="1" applyAlignment="1">
      <alignment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2" fontId="6" fillId="0" borderId="5" xfId="0" applyNumberFormat="1" applyFont="1" applyBorder="1"/>
    <xf numFmtId="0" fontId="2" fillId="5" borderId="5" xfId="0" applyFont="1" applyFill="1" applyBorder="1"/>
    <xf numFmtId="2" fontId="2" fillId="5" borderId="5" xfId="0" applyNumberFormat="1" applyFont="1" applyFill="1" applyBorder="1"/>
    <xf numFmtId="164" fontId="2" fillId="4" borderId="5" xfId="0" applyNumberFormat="1" applyFont="1" applyFill="1" applyBorder="1" applyAlignment="1">
      <alignment horizontal="center"/>
    </xf>
    <xf numFmtId="0" fontId="4" fillId="4" borderId="5" xfId="0" applyFont="1" applyFill="1" applyBorder="1"/>
    <xf numFmtId="2" fontId="4" fillId="4" borderId="5" xfId="0" applyNumberFormat="1" applyFont="1" applyFill="1" applyBorder="1"/>
    <xf numFmtId="166" fontId="2" fillId="2" borderId="5" xfId="0" applyNumberFormat="1" applyFont="1" applyFill="1" applyBorder="1" applyAlignment="1">
      <alignment vertical="center"/>
    </xf>
    <xf numFmtId="2" fontId="2" fillId="2" borderId="5" xfId="0" applyNumberFormat="1" applyFont="1" applyFill="1" applyBorder="1" applyAlignment="1">
      <alignment vertical="center"/>
    </xf>
    <xf numFmtId="0" fontId="2" fillId="6" borderId="5" xfId="0" applyFont="1" applyFill="1" applyBorder="1"/>
    <xf numFmtId="2" fontId="2" fillId="6" borderId="5" xfId="0" applyNumberFormat="1" applyFont="1" applyFill="1" applyBorder="1"/>
    <xf numFmtId="2" fontId="7" fillId="0" borderId="5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2"/>
  <sheetViews>
    <sheetView tabSelected="1" workbookViewId="0">
      <selection sqref="A1:XFD1048576"/>
    </sheetView>
  </sheetViews>
  <sheetFormatPr defaultRowHeight="12" customHeight="1"/>
  <cols>
    <col min="1" max="1" width="8.5703125" style="58" customWidth="1"/>
    <col min="2" max="2" width="51.85546875" style="2" customWidth="1"/>
    <col min="3" max="3" width="11.7109375" style="2" customWidth="1"/>
    <col min="4" max="4" width="11.85546875" style="2" customWidth="1"/>
    <col min="5" max="5" width="12.28515625" style="2" customWidth="1"/>
    <col min="6" max="16384" width="9.140625" style="2"/>
  </cols>
  <sheetData>
    <row r="2" spans="1:5" ht="12" customHeight="1">
      <c r="A2" s="1" t="s">
        <v>0</v>
      </c>
      <c r="B2" s="1"/>
      <c r="C2" s="1"/>
      <c r="D2" s="1"/>
      <c r="E2" s="1"/>
    </row>
    <row r="3" spans="1:5" ht="12" customHeight="1">
      <c r="A3" s="1"/>
      <c r="B3" s="1"/>
      <c r="C3" s="1"/>
      <c r="D3" s="1"/>
      <c r="E3" s="1"/>
    </row>
    <row r="4" spans="1:5" ht="12" customHeight="1">
      <c r="A4" s="3"/>
      <c r="B4" s="3"/>
      <c r="C4" s="3"/>
      <c r="D4" s="3"/>
      <c r="E4" s="3"/>
    </row>
    <row r="5" spans="1:5" ht="12" customHeight="1">
      <c r="A5" s="4" t="s">
        <v>1</v>
      </c>
      <c r="B5" s="5"/>
      <c r="C5" s="6" t="s">
        <v>2</v>
      </c>
      <c r="D5" s="7"/>
      <c r="E5" s="8"/>
    </row>
    <row r="6" spans="1:5" ht="12" customHeight="1">
      <c r="A6" s="4" t="s">
        <v>3</v>
      </c>
      <c r="B6" s="5"/>
      <c r="C6" s="6">
        <v>4</v>
      </c>
      <c r="D6" s="7"/>
      <c r="E6" s="8"/>
    </row>
    <row r="7" spans="1:5" ht="12" customHeight="1">
      <c r="A7" s="4" t="s">
        <v>4</v>
      </c>
      <c r="B7" s="5"/>
      <c r="C7" s="6">
        <v>10456.799999999999</v>
      </c>
      <c r="D7" s="7"/>
      <c r="E7" s="8"/>
    </row>
    <row r="8" spans="1:5" ht="12" customHeight="1">
      <c r="A8" s="4" t="s">
        <v>5</v>
      </c>
      <c r="B8" s="5"/>
      <c r="C8" s="6">
        <v>1142.5999999999999</v>
      </c>
      <c r="D8" s="7"/>
      <c r="E8" s="8"/>
    </row>
    <row r="9" spans="1:5" ht="12" customHeight="1">
      <c r="A9" s="4" t="s">
        <v>6</v>
      </c>
      <c r="B9" s="5"/>
      <c r="C9" s="6">
        <v>10</v>
      </c>
      <c r="D9" s="7"/>
      <c r="E9" s="8"/>
    </row>
    <row r="10" spans="1:5" ht="12" customHeight="1">
      <c r="A10" s="4" t="s">
        <v>7</v>
      </c>
      <c r="B10" s="5"/>
      <c r="C10" s="9">
        <v>350000</v>
      </c>
      <c r="D10" s="10"/>
      <c r="E10" s="11"/>
    </row>
    <row r="11" spans="1:5" ht="12" customHeight="1">
      <c r="A11" s="12"/>
      <c r="B11" s="13" t="s">
        <v>8</v>
      </c>
      <c r="C11" s="14"/>
      <c r="D11" s="15">
        <f>C7*C9</f>
        <v>104568</v>
      </c>
      <c r="E11" s="16"/>
    </row>
    <row r="12" spans="1:5" ht="12" customHeight="1">
      <c r="A12" s="12"/>
      <c r="B12" s="13" t="s">
        <v>9</v>
      </c>
      <c r="C12" s="12"/>
      <c r="D12" s="17">
        <f>D11+(C10/12)</f>
        <v>133734.66666666666</v>
      </c>
      <c r="E12" s="13"/>
    </row>
    <row r="13" spans="1:5" ht="12" customHeight="1">
      <c r="A13" s="4" t="s">
        <v>10</v>
      </c>
      <c r="B13" s="5"/>
      <c r="C13" s="4">
        <f>(C7*C9*12)+C10</f>
        <v>1604816</v>
      </c>
      <c r="D13" s="18"/>
      <c r="E13" s="5"/>
    </row>
    <row r="14" spans="1:5" ht="12" customHeight="1">
      <c r="A14" s="4" t="s">
        <v>11</v>
      </c>
      <c r="B14" s="18"/>
      <c r="C14" s="18"/>
      <c r="D14" s="18"/>
      <c r="E14" s="5"/>
    </row>
    <row r="15" spans="1:5" s="22" customFormat="1" ht="27.75" customHeight="1">
      <c r="A15" s="19"/>
      <c r="B15" s="20" t="s">
        <v>12</v>
      </c>
      <c r="C15" s="20" t="s">
        <v>13</v>
      </c>
      <c r="D15" s="21" t="s">
        <v>14</v>
      </c>
      <c r="E15" s="20" t="s">
        <v>15</v>
      </c>
    </row>
    <row r="16" spans="1:5" ht="12" customHeight="1">
      <c r="A16" s="23">
        <v>1</v>
      </c>
      <c r="B16" s="24" t="s">
        <v>16</v>
      </c>
      <c r="C16" s="25">
        <f>C17+C18</f>
        <v>24669.2592</v>
      </c>
      <c r="D16" s="25">
        <f>D17+D18</f>
        <v>2.4870520490653614</v>
      </c>
      <c r="E16" s="25">
        <f>E17+E18</f>
        <v>296031.11040000001</v>
      </c>
    </row>
    <row r="17" spans="1:5" ht="12" customHeight="1">
      <c r="A17" s="26" t="s">
        <v>17</v>
      </c>
      <c r="B17" s="27" t="s">
        <v>18</v>
      </c>
      <c r="C17" s="28">
        <f>(D11*12.59%)+(C10*12.59%/12)</f>
        <v>16837.194533333335</v>
      </c>
      <c r="D17" s="29">
        <f>C17/C7</f>
        <v>1.6101670236911232</v>
      </c>
      <c r="E17" s="29">
        <f>C17*12</f>
        <v>202046.33440000002</v>
      </c>
    </row>
    <row r="18" spans="1:5" ht="12" customHeight="1">
      <c r="A18" s="30" t="s">
        <v>19</v>
      </c>
      <c r="B18" s="27" t="s">
        <v>20</v>
      </c>
      <c r="C18" s="31">
        <f>SUM(C19:C21)</f>
        <v>7832.0646666666671</v>
      </c>
      <c r="D18" s="31">
        <f>SUM(D19:D22)</f>
        <v>0.87688502537423818</v>
      </c>
      <c r="E18" s="31">
        <f t="shared" ref="E18" si="0">SUM(E19:E21)</f>
        <v>93984.776000000013</v>
      </c>
    </row>
    <row r="19" spans="1:5" ht="12" customHeight="1">
      <c r="A19" s="26" t="s">
        <v>21</v>
      </c>
      <c r="B19" s="27" t="s">
        <v>22</v>
      </c>
      <c r="C19" s="29">
        <f>E19/12</f>
        <v>1453.4166666666667</v>
      </c>
      <c r="D19" s="29">
        <f>C19/C7</f>
        <v>0.1389924897355469</v>
      </c>
      <c r="E19" s="28">
        <v>17441</v>
      </c>
    </row>
    <row r="20" spans="1:5" ht="25.5" customHeight="1">
      <c r="A20" s="26" t="s">
        <v>23</v>
      </c>
      <c r="B20" s="32" t="s">
        <v>24</v>
      </c>
      <c r="C20" s="29">
        <f>D20*C7</f>
        <v>2823.3359999999998</v>
      </c>
      <c r="D20" s="27">
        <v>0.27</v>
      </c>
      <c r="E20" s="29">
        <f>C20*12</f>
        <v>33880.031999999999</v>
      </c>
    </row>
    <row r="21" spans="1:5" ht="12" customHeight="1">
      <c r="A21" s="26" t="s">
        <v>25</v>
      </c>
      <c r="B21" s="27" t="s">
        <v>26</v>
      </c>
      <c r="C21" s="29">
        <f>D11*3.4%</f>
        <v>3555.3120000000004</v>
      </c>
      <c r="D21" s="29">
        <f>C21/C7</f>
        <v>0.34000000000000008</v>
      </c>
      <c r="E21" s="29">
        <f>C21*12</f>
        <v>42663.744000000006</v>
      </c>
    </row>
    <row r="22" spans="1:5" ht="12" customHeight="1">
      <c r="A22" s="26" t="s">
        <v>27</v>
      </c>
      <c r="B22" s="27" t="s">
        <v>28</v>
      </c>
      <c r="C22" s="29">
        <f>E22/12</f>
        <v>1337.3466666666666</v>
      </c>
      <c r="D22" s="29">
        <f>C22/C7</f>
        <v>0.12789253563869124</v>
      </c>
      <c r="E22" s="29">
        <f>C13*1%</f>
        <v>16048.16</v>
      </c>
    </row>
    <row r="23" spans="1:5" ht="12" customHeight="1">
      <c r="A23" s="33" t="s">
        <v>29</v>
      </c>
      <c r="B23" s="24" t="s">
        <v>30</v>
      </c>
      <c r="C23" s="25">
        <f>C24+C28+C34</f>
        <v>61071.592000000004</v>
      </c>
      <c r="D23" s="25">
        <f>D24+D28+D34</f>
        <v>5.8403710504169526</v>
      </c>
      <c r="E23" s="25">
        <f>E24+E28+E34</f>
        <v>732859.10399999982</v>
      </c>
    </row>
    <row r="24" spans="1:5" ht="12" customHeight="1">
      <c r="A24" s="34" t="s">
        <v>31</v>
      </c>
      <c r="B24" s="35" t="s">
        <v>32</v>
      </c>
      <c r="C24" s="36">
        <f>SUM(C25:C27)</f>
        <v>2434.2506666666663</v>
      </c>
      <c r="D24" s="36">
        <f>SUM(D25:D27)</f>
        <v>0.23279116619488432</v>
      </c>
      <c r="E24" s="36">
        <f>SUM(E25:E27)</f>
        <v>29211.007999999998</v>
      </c>
    </row>
    <row r="25" spans="1:5" ht="12" customHeight="1">
      <c r="A25" s="26" t="s">
        <v>33</v>
      </c>
      <c r="B25" s="32" t="s">
        <v>34</v>
      </c>
      <c r="C25" s="29">
        <f>D25*C7</f>
        <v>1882.2239999999997</v>
      </c>
      <c r="D25" s="27">
        <v>0.18</v>
      </c>
      <c r="E25" s="29">
        <f>C25*12</f>
        <v>22586.687999999995</v>
      </c>
    </row>
    <row r="26" spans="1:5" ht="12" customHeight="1">
      <c r="A26" s="26" t="s">
        <v>35</v>
      </c>
      <c r="B26" s="27" t="s">
        <v>36</v>
      </c>
      <c r="C26" s="29">
        <f>D26*C7</f>
        <v>522.84</v>
      </c>
      <c r="D26" s="27">
        <v>0.05</v>
      </c>
      <c r="E26" s="29">
        <f>C26*12</f>
        <v>6274.08</v>
      </c>
    </row>
    <row r="27" spans="1:5" ht="12" customHeight="1">
      <c r="A27" s="26" t="s">
        <v>37</v>
      </c>
      <c r="B27" s="27" t="s">
        <v>38</v>
      </c>
      <c r="C27" s="29">
        <f>E27/12</f>
        <v>29.186666666666667</v>
      </c>
      <c r="D27" s="37">
        <f>C27/C7</f>
        <v>2.7911661948843498E-3</v>
      </c>
      <c r="E27" s="38">
        <f>87.56*4</f>
        <v>350.24</v>
      </c>
    </row>
    <row r="28" spans="1:5" ht="12" customHeight="1">
      <c r="A28" s="34" t="s">
        <v>39</v>
      </c>
      <c r="B28" s="39" t="s">
        <v>40</v>
      </c>
      <c r="C28" s="36">
        <f>SUM(C29:C33)</f>
        <v>28910.272000000001</v>
      </c>
      <c r="D28" s="36">
        <f>SUM(D29:D33)</f>
        <v>2.7647341442888833</v>
      </c>
      <c r="E28" s="36">
        <f>SUM(E29:E33)</f>
        <v>346923.26399999997</v>
      </c>
    </row>
    <row r="29" spans="1:5" ht="12" customHeight="1">
      <c r="A29" s="26" t="s">
        <v>41</v>
      </c>
      <c r="B29" s="32" t="s">
        <v>42</v>
      </c>
      <c r="C29" s="29">
        <f>D29*C7</f>
        <v>18299.399999999998</v>
      </c>
      <c r="D29" s="27">
        <v>1.75</v>
      </c>
      <c r="E29" s="29">
        <f>C29*12</f>
        <v>219592.8</v>
      </c>
    </row>
    <row r="30" spans="1:5" ht="12" customHeight="1">
      <c r="A30" s="26" t="s">
        <v>43</v>
      </c>
      <c r="B30" s="27" t="s">
        <v>44</v>
      </c>
      <c r="C30" s="28">
        <v>2350</v>
      </c>
      <c r="D30" s="29">
        <f>C30/C7</f>
        <v>0.2247341442888838</v>
      </c>
      <c r="E30" s="29">
        <f>C30*12</f>
        <v>28200</v>
      </c>
    </row>
    <row r="31" spans="1:5" ht="12" customHeight="1">
      <c r="A31" s="26" t="s">
        <v>45</v>
      </c>
      <c r="B31" s="27" t="s">
        <v>36</v>
      </c>
      <c r="C31" s="29">
        <f>D31*C7</f>
        <v>941.11199999999985</v>
      </c>
      <c r="D31" s="27">
        <v>0.09</v>
      </c>
      <c r="E31" s="29">
        <f>C31*12</f>
        <v>11293.343999999997</v>
      </c>
    </row>
    <row r="32" spans="1:5" ht="12" customHeight="1">
      <c r="A32" s="26" t="s">
        <v>46</v>
      </c>
      <c r="B32" s="27" t="s">
        <v>47</v>
      </c>
      <c r="C32" s="29">
        <f>D32*C7</f>
        <v>313.70399999999995</v>
      </c>
      <c r="D32" s="27">
        <v>0.03</v>
      </c>
      <c r="E32" s="29">
        <f>C32*12</f>
        <v>3764.4479999999994</v>
      </c>
    </row>
    <row r="33" spans="1:5" ht="12" customHeight="1">
      <c r="A33" s="26" t="s">
        <v>48</v>
      </c>
      <c r="B33" s="27" t="s">
        <v>49</v>
      </c>
      <c r="C33" s="29">
        <f>D33*C7</f>
        <v>7006.0559999999996</v>
      </c>
      <c r="D33" s="27">
        <v>0.67</v>
      </c>
      <c r="E33" s="29">
        <f>C33*12</f>
        <v>84072.671999999991</v>
      </c>
    </row>
    <row r="34" spans="1:5" s="22" customFormat="1" ht="25.5" customHeight="1">
      <c r="A34" s="40" t="s">
        <v>50</v>
      </c>
      <c r="B34" s="41" t="s">
        <v>51</v>
      </c>
      <c r="C34" s="42">
        <f>SUM(C35:C40)</f>
        <v>29727.069333333333</v>
      </c>
      <c r="D34" s="42">
        <f>SUM(D35:D40)</f>
        <v>2.842845739933185</v>
      </c>
      <c r="E34" s="42">
        <f>SUM(E35:E40)</f>
        <v>356724.83199999988</v>
      </c>
    </row>
    <row r="35" spans="1:5" s="22" customFormat="1" ht="27" customHeight="1">
      <c r="A35" s="43" t="s">
        <v>52</v>
      </c>
      <c r="B35" s="44" t="s">
        <v>53</v>
      </c>
      <c r="C35" s="45">
        <f>D35*C7</f>
        <v>26455.703999999998</v>
      </c>
      <c r="D35" s="46">
        <v>2.5299999999999998</v>
      </c>
      <c r="E35" s="45">
        <f>C35*12</f>
        <v>317468.44799999997</v>
      </c>
    </row>
    <row r="36" spans="1:5" ht="12" customHeight="1">
      <c r="A36" s="26" t="s">
        <v>54</v>
      </c>
      <c r="B36" s="27" t="s">
        <v>55</v>
      </c>
      <c r="C36" s="29">
        <f>D36*C7</f>
        <v>941.11199999999985</v>
      </c>
      <c r="D36" s="27">
        <v>0.09</v>
      </c>
      <c r="E36" s="29">
        <f t="shared" ref="E36:E40" si="1">C36*12</f>
        <v>11293.343999999997</v>
      </c>
    </row>
    <row r="37" spans="1:5" ht="12" customHeight="1">
      <c r="A37" s="26" t="s">
        <v>56</v>
      </c>
      <c r="B37" s="27" t="s">
        <v>57</v>
      </c>
      <c r="C37" s="29">
        <f>D37*C7</f>
        <v>209.136</v>
      </c>
      <c r="D37" s="27">
        <v>0.02</v>
      </c>
      <c r="E37" s="29">
        <f t="shared" si="1"/>
        <v>2509.6320000000001</v>
      </c>
    </row>
    <row r="38" spans="1:5" ht="12" customHeight="1">
      <c r="A38" s="26" t="s">
        <v>58</v>
      </c>
      <c r="B38" s="27" t="s">
        <v>59</v>
      </c>
      <c r="C38" s="29">
        <f>D38*C7</f>
        <v>313.70399999999995</v>
      </c>
      <c r="D38" s="27">
        <v>0.03</v>
      </c>
      <c r="E38" s="29">
        <f t="shared" si="1"/>
        <v>3764.4479999999994</v>
      </c>
    </row>
    <row r="39" spans="1:5" ht="12" customHeight="1">
      <c r="A39" s="26" t="s">
        <v>60</v>
      </c>
      <c r="B39" s="27" t="s">
        <v>61</v>
      </c>
      <c r="C39" s="47">
        <f>E39/12</f>
        <v>761.73333333333323</v>
      </c>
      <c r="D39" s="28">
        <f>C39/C7</f>
        <v>7.2845739933185424E-2</v>
      </c>
      <c r="E39" s="47">
        <f>C8*4*2</f>
        <v>9140.7999999999993</v>
      </c>
    </row>
    <row r="40" spans="1:5" ht="12" customHeight="1">
      <c r="A40" s="26" t="s">
        <v>62</v>
      </c>
      <c r="B40" s="27" t="s">
        <v>36</v>
      </c>
      <c r="C40" s="29">
        <f>D40*C7</f>
        <v>1045.68</v>
      </c>
      <c r="D40" s="27">
        <v>0.1</v>
      </c>
      <c r="E40" s="29">
        <f t="shared" si="1"/>
        <v>12548.16</v>
      </c>
    </row>
    <row r="41" spans="1:5" ht="12" customHeight="1">
      <c r="A41" s="34" t="s">
        <v>63</v>
      </c>
      <c r="B41" s="39" t="s">
        <v>64</v>
      </c>
      <c r="C41" s="36">
        <f>D41*C7</f>
        <v>17489.802133333334</v>
      </c>
      <c r="D41" s="36">
        <f>C9-D16-D23</f>
        <v>1.6725769005176856</v>
      </c>
      <c r="E41" s="36">
        <f>C41*12</f>
        <v>209877.62560000003</v>
      </c>
    </row>
    <row r="42" spans="1:5" ht="12" customHeight="1">
      <c r="A42" s="26" t="s">
        <v>65</v>
      </c>
      <c r="B42" s="27" t="s">
        <v>66</v>
      </c>
      <c r="C42" s="29">
        <f>E42/12</f>
        <v>17416.666666666668</v>
      </c>
      <c r="D42" s="29">
        <f>C42/C7</f>
        <v>1.6655828424247063</v>
      </c>
      <c r="E42" s="28">
        <v>209000</v>
      </c>
    </row>
    <row r="43" spans="1:5" ht="12" customHeight="1">
      <c r="A43" s="26"/>
      <c r="B43" s="48" t="s">
        <v>67</v>
      </c>
      <c r="C43" s="49">
        <f>SUM(C42:C42)</f>
        <v>17416.666666666668</v>
      </c>
      <c r="D43" s="49">
        <f>SUM(D42:D42)</f>
        <v>1.6655828424247063</v>
      </c>
      <c r="E43" s="48">
        <f>SUM(E42:E42)</f>
        <v>209000</v>
      </c>
    </row>
    <row r="44" spans="1:5" ht="12" customHeight="1">
      <c r="A44" s="50"/>
      <c r="B44" s="51" t="s">
        <v>68</v>
      </c>
      <c r="C44" s="52">
        <f>D44*C7</f>
        <v>104568</v>
      </c>
      <c r="D44" s="52">
        <f>D41+D23+D16</f>
        <v>10</v>
      </c>
      <c r="E44" s="52">
        <f>C44*12</f>
        <v>1254816</v>
      </c>
    </row>
    <row r="45" spans="1:5" ht="12" customHeight="1">
      <c r="A45" s="50" t="s">
        <v>69</v>
      </c>
      <c r="B45" s="39" t="s">
        <v>70</v>
      </c>
      <c r="C45" s="36">
        <f>D45*C7</f>
        <v>29166.666666666672</v>
      </c>
      <c r="D45" s="36">
        <f>C10/C7/12</f>
        <v>2.7892535638691256</v>
      </c>
      <c r="E45" s="36">
        <f>C45*12</f>
        <v>350000.00000000006</v>
      </c>
    </row>
    <row r="46" spans="1:5" ht="12" customHeight="1">
      <c r="A46" s="26" t="s">
        <v>71</v>
      </c>
      <c r="B46" s="27" t="s">
        <v>72</v>
      </c>
      <c r="C46" s="28">
        <f>E46/12</f>
        <v>4166.666666666667</v>
      </c>
      <c r="D46" s="36">
        <f>C11/C8/12</f>
        <v>0</v>
      </c>
      <c r="E46" s="28">
        <v>50000</v>
      </c>
    </row>
    <row r="47" spans="1:5" ht="12" customHeight="1">
      <c r="A47" s="26" t="s">
        <v>73</v>
      </c>
      <c r="B47" s="27" t="s">
        <v>74</v>
      </c>
      <c r="C47" s="28">
        <f>E47/12</f>
        <v>3333.3333333333335</v>
      </c>
      <c r="D47" s="36">
        <f>C12/C9/12</f>
        <v>0</v>
      </c>
      <c r="E47" s="28">
        <v>40000</v>
      </c>
    </row>
    <row r="48" spans="1:5" s="22" customFormat="1" ht="12.95" customHeight="1">
      <c r="A48" s="43" t="s">
        <v>75</v>
      </c>
      <c r="B48" s="46" t="s">
        <v>76</v>
      </c>
      <c r="C48" s="53">
        <f t="shared" ref="C48" si="2">E48/12</f>
        <v>18500</v>
      </c>
      <c r="D48" s="42">
        <f>C12/C9/12</f>
        <v>0</v>
      </c>
      <c r="E48" s="54">
        <v>222000</v>
      </c>
    </row>
    <row r="49" spans="1:5" ht="12" customHeight="1">
      <c r="A49" s="30"/>
      <c r="B49" s="55" t="s">
        <v>67</v>
      </c>
      <c r="C49" s="55"/>
      <c r="D49" s="56"/>
      <c r="E49" s="55"/>
    </row>
    <row r="51" spans="1:5" ht="12" customHeight="1">
      <c r="A51" s="57" t="s">
        <v>77</v>
      </c>
      <c r="B51" s="57"/>
      <c r="C51" s="57"/>
      <c r="D51" s="57"/>
      <c r="E51" s="57"/>
    </row>
    <row r="52" spans="1:5" ht="29.25" customHeight="1">
      <c r="A52" s="57"/>
      <c r="B52" s="57"/>
      <c r="C52" s="57"/>
      <c r="D52" s="57"/>
      <c r="E52" s="57"/>
    </row>
  </sheetData>
  <mergeCells count="17">
    <mergeCell ref="A13:B13"/>
    <mergeCell ref="C13:E13"/>
    <mergeCell ref="A14:E14"/>
    <mergeCell ref="A51:E52"/>
    <mergeCell ref="A8:B8"/>
    <mergeCell ref="C8:E8"/>
    <mergeCell ref="A9:B9"/>
    <mergeCell ref="C9:E9"/>
    <mergeCell ref="A10:B10"/>
    <mergeCell ref="C10:E10"/>
    <mergeCell ref="A2:E4"/>
    <mergeCell ref="A5:B5"/>
    <mergeCell ref="C5:E5"/>
    <mergeCell ref="A6:B6"/>
    <mergeCell ref="C6:E6"/>
    <mergeCell ref="A7:B7"/>
    <mergeCell ref="C7:E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2021-12-13T06:31:10Z</dcterms:modified>
</cp:coreProperties>
</file>